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8505"/>
  </bookViews>
  <sheets>
    <sheet name="Planning" sheetId="1" r:id="rId1"/>
    <sheet name="Sheet3" sheetId="3" r:id="rId2"/>
  </sheets>
  <definedNames>
    <definedName name="ent_price">Planning!$N$3</definedName>
    <definedName name="ent_sales_apr_1">Planning!#REF!</definedName>
    <definedName name="ent_sales_apr_2">Planning!#REF!</definedName>
    <definedName name="ent_sales_aug_1">Planning!#REF!</definedName>
    <definedName name="ent_sales_aug_2">Planning!#REF!</definedName>
    <definedName name="ent_sales_dec_1">Planning!#REF!</definedName>
    <definedName name="ent_sales_dec_2">Planning!#REF!</definedName>
    <definedName name="ent_sales_feb_1">Planning!#REF!</definedName>
    <definedName name="ent_sales_feb_2">Planning!#REF!</definedName>
    <definedName name="ent_sales_jan_1">Planning!#REF!</definedName>
    <definedName name="ent_sales_jan_2">Planning!#REF!</definedName>
    <definedName name="ent_sales_jul_1">Planning!#REF!</definedName>
    <definedName name="ent_sales_jul_2">Planning!#REF!</definedName>
    <definedName name="ent_sales_jun_1">Planning!#REF!</definedName>
    <definedName name="ent_sales_jun_2">Planning!#REF!</definedName>
    <definedName name="ent_sales_mar_1">Planning!#REF!</definedName>
    <definedName name="ent_sales_mar_2">Planning!#REF!</definedName>
    <definedName name="ent_sales_may_1">Planning!#REF!</definedName>
    <definedName name="ent_sales_may_2">Planning!#REF!</definedName>
    <definedName name="ent_sales_nov_1">Planning!#REF!</definedName>
    <definedName name="ent_sales_nov_2">Planning!#REF!</definedName>
    <definedName name="ent_sales_oct_1">Planning!#REF!</definedName>
    <definedName name="ent_sales_oct_2">Planning!#REF!</definedName>
    <definedName name="ent_sales_sep_1">Planning!#REF!</definedName>
    <definedName name="ent_sales_sep_2">Planning!#REF!</definedName>
    <definedName name="sale_price">Planning!$J$3</definedName>
    <definedName name="sales_apr_1">Planning!$E$17</definedName>
    <definedName name="sales_apr_2">Planning!$Q$17</definedName>
    <definedName name="sales_aug_1">Planning!$I$17</definedName>
    <definedName name="sales_aug_2">Planning!$U$17</definedName>
    <definedName name="sales_dec_1">Planning!$M$17</definedName>
    <definedName name="sales_dec_2">Planning!$Y$17</definedName>
    <definedName name="sales_feb_1">Planning!$C$17</definedName>
    <definedName name="sales_feb_2">Planning!$O$17</definedName>
    <definedName name="sales_jan_1">Planning!$B$17</definedName>
    <definedName name="sales_jan_2">Planning!$N$17</definedName>
    <definedName name="sales_jul_1">Planning!$H$17</definedName>
    <definedName name="sales_jul_2">Planning!$T$17</definedName>
    <definedName name="sales_jun_1">Planning!$G$17</definedName>
    <definedName name="sales_jun_2">Planning!$S$17</definedName>
    <definedName name="sales_mar_01">Planning!$D$17</definedName>
    <definedName name="sales_mar_1">Planning!$D$17</definedName>
    <definedName name="sales_mar_2">Planning!$P$17</definedName>
    <definedName name="sales_may_1">Planning!$F$17</definedName>
    <definedName name="sales_may_2">Planning!$R$17</definedName>
    <definedName name="sales_nov_1">Planning!$L$17</definedName>
    <definedName name="sales_nov_2">Planning!$X$17</definedName>
    <definedName name="sales_oct_1">Planning!$K$17</definedName>
    <definedName name="sales_oct_2">Planning!$W$17</definedName>
    <definedName name="sales_sep_1">Planning!$J$17</definedName>
    <definedName name="sales_sep_2">Planning!$V$17</definedName>
    <definedName name="soc_price">Planning!$N$6</definedName>
    <definedName name="soc_sales_apr_1">Planning!#REF!</definedName>
    <definedName name="soc_sales_apr_2">Planning!#REF!</definedName>
    <definedName name="soc_sales_aug_1">Planning!#REF!</definedName>
    <definedName name="soc_sales_aug_2">Planning!#REF!</definedName>
    <definedName name="soc_sales_dec_1">Planning!#REF!</definedName>
    <definedName name="soc_sales_dec_2">Planning!#REF!</definedName>
    <definedName name="soc_sales_feb_1">Planning!#REF!</definedName>
    <definedName name="soc_sales_feb_2">Planning!#REF!</definedName>
    <definedName name="soc_sales_jan_1">Planning!#REF!</definedName>
    <definedName name="soc_sales_jan_2">Planning!#REF!</definedName>
    <definedName name="soc_sales_jul_1">Planning!#REF!</definedName>
    <definedName name="soc_sales_jul_2">Planning!#REF!</definedName>
    <definedName name="soc_sales_jun_1">Planning!#REF!</definedName>
    <definedName name="soc_sales_jun_2">Planning!#REF!</definedName>
    <definedName name="soc_sales_mar_1">Planning!#REF!</definedName>
    <definedName name="soc_sales_mar_2">Planning!#REF!</definedName>
    <definedName name="soc_sales_may_1">Planning!#REF!</definedName>
    <definedName name="soc_sales_may_2">Planning!#REF!</definedName>
    <definedName name="soc_sales_nov_1">Planning!#REF!</definedName>
    <definedName name="soc_sales_nov_2">Planning!#REF!</definedName>
    <definedName name="soc_sales_oct_1">Planning!#REF!</definedName>
    <definedName name="soc_sales_oct_2">Planning!#REF!</definedName>
    <definedName name="soc_sales_sep_1">Planning!#REF!</definedName>
    <definedName name="soc_sales_sep_2">Planning!#REF!</definedName>
  </definedNames>
  <calcPr calcId="145621"/>
</workbook>
</file>

<file path=xl/calcChain.xml><?xml version="1.0" encoding="utf-8"?>
<calcChain xmlns="http://schemas.openxmlformats.org/spreadsheetml/2006/main">
  <c r="B24" i="1" l="1"/>
  <c r="O38" i="1" l="1"/>
  <c r="Y38" i="1"/>
  <c r="X38" i="1"/>
  <c r="W38" i="1"/>
  <c r="V38" i="1"/>
  <c r="U38" i="1"/>
  <c r="T38" i="1"/>
  <c r="S38" i="1"/>
  <c r="R38" i="1"/>
  <c r="Q38" i="1"/>
  <c r="P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R18" i="1" l="1"/>
  <c r="R24" i="1" s="1"/>
  <c r="Y18" i="1"/>
  <c r="Y24" i="1" s="1"/>
  <c r="X18" i="1"/>
  <c r="X24" i="1" s="1"/>
  <c r="W18" i="1"/>
  <c r="W24" i="1" s="1"/>
  <c r="V18" i="1"/>
  <c r="V24" i="1" s="1"/>
  <c r="U18" i="1"/>
  <c r="U24" i="1" s="1"/>
  <c r="T18" i="1"/>
  <c r="T24" i="1" s="1"/>
  <c r="S18" i="1"/>
  <c r="S24" i="1" s="1"/>
  <c r="Q18" i="1"/>
  <c r="Q24" i="1" s="1"/>
  <c r="P18" i="1"/>
  <c r="P24" i="1" s="1"/>
  <c r="O18" i="1"/>
  <c r="O24" i="1" s="1"/>
  <c r="N18" i="1"/>
  <c r="N24" i="1" s="1"/>
  <c r="M18" i="1"/>
  <c r="M24" i="1" s="1"/>
  <c r="L18" i="1"/>
  <c r="L24" i="1" s="1"/>
  <c r="K18" i="1"/>
  <c r="K24" i="1" s="1"/>
  <c r="J18" i="1"/>
  <c r="J24" i="1" s="1"/>
  <c r="I18" i="1"/>
  <c r="I24" i="1" s="1"/>
  <c r="H18" i="1"/>
  <c r="H24" i="1" s="1"/>
  <c r="G18" i="1"/>
  <c r="G24" i="1" s="1"/>
  <c r="F18" i="1"/>
  <c r="F24" i="1" s="1"/>
  <c r="E18" i="1"/>
  <c r="E24" i="1" s="1"/>
  <c r="D18" i="1"/>
  <c r="D24" i="1" s="1"/>
  <c r="C18" i="1"/>
  <c r="C24" i="1" s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B18" i="1"/>
  <c r="J6" i="1"/>
  <c r="J8" i="1" s="1"/>
  <c r="B14" i="1"/>
  <c r="B22" i="1"/>
  <c r="J9" i="1"/>
  <c r="B19" i="1" l="1"/>
  <c r="P33" i="1"/>
  <c r="L33" i="1"/>
  <c r="H33" i="1"/>
  <c r="O33" i="1"/>
  <c r="K33" i="1"/>
  <c r="G33" i="1"/>
  <c r="R19" i="1"/>
  <c r="D33" i="1"/>
  <c r="C33" i="1"/>
  <c r="T33" i="1"/>
  <c r="X33" i="1"/>
  <c r="Y33" i="1"/>
  <c r="E33" i="1"/>
  <c r="I33" i="1"/>
  <c r="M33" i="1"/>
  <c r="Q33" i="1"/>
  <c r="V33" i="1"/>
  <c r="R33" i="1"/>
  <c r="B33" i="1"/>
  <c r="U33" i="1"/>
  <c r="F33" i="1"/>
  <c r="J33" i="1"/>
  <c r="N33" i="1"/>
  <c r="S33" i="1"/>
  <c r="W33" i="1"/>
  <c r="V19" i="1"/>
  <c r="F19" i="1"/>
  <c r="N19" i="1"/>
  <c r="C19" i="1"/>
  <c r="K19" i="1"/>
  <c r="O19" i="1"/>
  <c r="W19" i="1"/>
  <c r="D19" i="1"/>
  <c r="H19" i="1"/>
  <c r="L19" i="1"/>
  <c r="P19" i="1"/>
  <c r="T19" i="1"/>
  <c r="X19" i="1"/>
  <c r="J19" i="1"/>
  <c r="G19" i="1"/>
  <c r="S19" i="1"/>
  <c r="E19" i="1"/>
  <c r="I19" i="1"/>
  <c r="M19" i="1"/>
  <c r="Q19" i="1"/>
  <c r="U19" i="1"/>
  <c r="Y19" i="1"/>
  <c r="B35" i="1" l="1"/>
  <c r="B39" i="1" s="1"/>
  <c r="E35" i="1"/>
  <c r="E39" i="1" s="1"/>
  <c r="S35" i="1"/>
  <c r="S39" i="1" s="1"/>
  <c r="Q35" i="1"/>
  <c r="Q39" i="1" s="1"/>
  <c r="Y35" i="1"/>
  <c r="Y39" i="1" s="1"/>
  <c r="O35" i="1"/>
  <c r="O39" i="1" s="1"/>
  <c r="U35" i="1"/>
  <c r="U39" i="1" s="1"/>
  <c r="X35" i="1"/>
  <c r="X39" i="1" s="1"/>
  <c r="H35" i="1"/>
  <c r="H39" i="1" s="1"/>
  <c r="V35" i="1"/>
  <c r="V39" i="1" s="1"/>
  <c r="N35" i="1"/>
  <c r="N39" i="1" s="1"/>
  <c r="J35" i="1"/>
  <c r="J39" i="1" s="1"/>
  <c r="R35" i="1"/>
  <c r="R39" i="1" s="1"/>
  <c r="I35" i="1"/>
  <c r="I39" i="1" s="1"/>
  <c r="T35" i="1"/>
  <c r="T39" i="1" s="1"/>
  <c r="G35" i="1"/>
  <c r="G39" i="1" s="1"/>
  <c r="L35" i="1"/>
  <c r="L39" i="1" s="1"/>
  <c r="M35" i="1"/>
  <c r="M39" i="1" s="1"/>
  <c r="W35" i="1"/>
  <c r="W39" i="1" s="1"/>
  <c r="F35" i="1"/>
  <c r="F39" i="1" s="1"/>
  <c r="K35" i="1"/>
  <c r="K39" i="1" s="1"/>
  <c r="P35" i="1"/>
  <c r="P39" i="1" s="1"/>
  <c r="D35" i="1"/>
  <c r="D39" i="1" s="1"/>
  <c r="C35" i="1"/>
  <c r="C39" i="1" s="1"/>
  <c r="B36" i="1"/>
  <c r="C14" i="1" s="1"/>
  <c r="C36" i="1" s="1"/>
  <c r="D14" i="1" s="1"/>
  <c r="D36" i="1" s="1"/>
  <c r="E14" i="1" s="1"/>
  <c r="E36" i="1" s="1"/>
  <c r="F14" i="1" s="1"/>
  <c r="F36" i="1" s="1"/>
  <c r="G14" i="1" s="1"/>
  <c r="G36" i="1" s="1"/>
  <c r="H14" i="1" s="1"/>
  <c r="H36" i="1" s="1"/>
  <c r="I14" i="1" s="1"/>
  <c r="I36" i="1" s="1"/>
  <c r="J14" i="1" s="1"/>
  <c r="J36" i="1" s="1"/>
  <c r="K14" i="1" s="1"/>
  <c r="K36" i="1" s="1"/>
  <c r="L14" i="1" s="1"/>
  <c r="L36" i="1" s="1"/>
  <c r="M14" i="1" s="1"/>
  <c r="M36" i="1" s="1"/>
  <c r="N14" i="1" s="1"/>
  <c r="N36" i="1" s="1"/>
  <c r="O14" i="1" s="1"/>
  <c r="O36" i="1" s="1"/>
  <c r="P14" i="1" s="1"/>
  <c r="P36" i="1" s="1"/>
  <c r="Q14" i="1" s="1"/>
  <c r="Q36" i="1" s="1"/>
  <c r="R14" i="1" s="1"/>
  <c r="R36" i="1" s="1"/>
  <c r="S14" i="1" s="1"/>
  <c r="S36" i="1" s="1"/>
  <c r="T14" i="1" s="1"/>
  <c r="T36" i="1" s="1"/>
  <c r="U14" i="1" s="1"/>
  <c r="U36" i="1" s="1"/>
  <c r="V14" i="1" s="1"/>
  <c r="V36" i="1" s="1"/>
  <c r="W14" i="1" s="1"/>
  <c r="W36" i="1" s="1"/>
  <c r="X14" i="1" s="1"/>
  <c r="X36" i="1" s="1"/>
  <c r="Y14" i="1" s="1"/>
  <c r="Y36" i="1" s="1"/>
</calcChain>
</file>

<file path=xl/comments1.xml><?xml version="1.0" encoding="utf-8"?>
<comments xmlns="http://schemas.openxmlformats.org/spreadsheetml/2006/main">
  <authors>
    <author>Jon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Jon:</t>
        </r>
        <r>
          <rPr>
            <sz val="9"/>
            <color indexed="81"/>
            <rFont val="Tahoma"/>
            <family val="2"/>
          </rPr>
          <t xml:space="preserve">
&lt;= How much do you sell your product or service for per month? (If a customer pays $9.99 two times each month, this is 19.98)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Jon:</t>
        </r>
        <r>
          <rPr>
            <sz val="9"/>
            <color indexed="81"/>
            <rFont val="Tahoma"/>
            <family val="2"/>
          </rPr>
          <t xml:space="preserve">
&lt;= How big is the entire market potential for your product or service? (It's probably smaller than you think)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Jon:</t>
        </r>
        <r>
          <rPr>
            <sz val="9"/>
            <color indexed="81"/>
            <rFont val="Tahoma"/>
            <family val="2"/>
          </rPr>
          <t xml:space="preserve">
&lt;=  How large of the market will you be able to make aware of your product or service through advertising, marketing, word of mouth, etc?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Jon:</t>
        </r>
        <r>
          <rPr>
            <sz val="9"/>
            <color indexed="81"/>
            <rFont val="Tahoma"/>
            <family val="2"/>
          </rPr>
          <t xml:space="preserve">
&lt;= This is the most people that will be aware of your product.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Jon:</t>
        </r>
        <r>
          <rPr>
            <sz val="9"/>
            <color indexed="81"/>
            <rFont val="Tahoma"/>
            <family val="2"/>
          </rPr>
          <t xml:space="preserve">
&lt;= Of those that are aware of your product, how many will actually purchase it?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Jon:</t>
        </r>
        <r>
          <rPr>
            <sz val="9"/>
            <color indexed="81"/>
            <rFont val="Tahoma"/>
            <family val="2"/>
          </rPr>
          <t xml:space="preserve">
&lt;= This is the most people that will purchase your product per month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Jon:</t>
        </r>
        <r>
          <rPr>
            <sz val="9"/>
            <color indexed="81"/>
            <rFont val="Tahoma"/>
            <family val="2"/>
          </rPr>
          <t xml:space="preserve">
&lt;= This is the most revenue you can bring in, assuming the above. </t>
        </r>
      </text>
    </comment>
  </commentList>
</comments>
</file>

<file path=xl/sharedStrings.xml><?xml version="1.0" encoding="utf-8"?>
<sst xmlns="http://schemas.openxmlformats.org/spreadsheetml/2006/main" count="66" uniqueCount="54">
  <si>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</si>
  <si>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</si>
  <si>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</si>
  <si>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</si>
  <si>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</si>
  <si>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</si>
  <si>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</si>
  <si>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</si>
  <si>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</si>
  <si>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</si>
  <si>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</si>
  <si>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</si>
  <si>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 1</t>
  </si>
  <si>
    <t>Year 2</t>
  </si>
  <si>
    <t>Revenue</t>
  </si>
  <si>
    <t>Expenses</t>
  </si>
  <si>
    <t>Monthly Salary, Individual #1</t>
  </si>
  <si>
    <t>MonthlySalary, Individual #3</t>
  </si>
  <si>
    <t>Salaries</t>
  </si>
  <si>
    <t>Equipment</t>
  </si>
  <si>
    <t>Healthcare</t>
  </si>
  <si>
    <t>Insurance</t>
  </si>
  <si>
    <t>Travel</t>
  </si>
  <si>
    <t xml:space="preserve">Marketing </t>
  </si>
  <si>
    <t xml:space="preserve">Total potential market size: </t>
  </si>
  <si>
    <t>Total percentage of awareness:</t>
  </si>
  <si>
    <t xml:space="preserve">Total percentage (of awareness) that transact: </t>
  </si>
  <si>
    <t>Seed Funding</t>
  </si>
  <si>
    <t>Monthly Ending Balance</t>
  </si>
  <si>
    <t>Monthly Starting Balance</t>
  </si>
  <si>
    <t>(Note that taxes are not included in this model)</t>
  </si>
  <si>
    <t>Sale price of your service / product, per customer, per month:</t>
  </si>
  <si>
    <t>Revenue up-side per month:</t>
  </si>
  <si>
    <t xml:space="preserve">Total size of awareness: </t>
  </si>
  <si>
    <t>Service Fees (hosting, etc - usually a percentage of total revenue)</t>
  </si>
  <si>
    <t>Utilities (include heat, A/C, internet)</t>
  </si>
  <si>
    <t>Office Space / Rent / Parking</t>
  </si>
  <si>
    <t>Misc</t>
  </si>
  <si>
    <t xml:space="preserve">Total Revenue: </t>
  </si>
  <si>
    <t xml:space="preserve">Total Expenses: </t>
  </si>
  <si>
    <t>Monthly Profit / Loss</t>
  </si>
  <si>
    <t>Salaries and Funding</t>
  </si>
  <si>
    <t>Monthly Salary, Individual #2</t>
  </si>
  <si>
    <t>Projected number of consumer sales</t>
  </si>
  <si>
    <t>Revenue from consumer sales</t>
  </si>
  <si>
    <t>Total Users Served</t>
  </si>
  <si>
    <t>Income Per User Served</t>
  </si>
  <si>
    <t>Legal</t>
  </si>
  <si>
    <t xml:space="preserve">Fill in only the blue  squares. </t>
  </si>
  <si>
    <t>Consumer Purchases</t>
  </si>
  <si>
    <t>Total transactions per month:</t>
  </si>
  <si>
    <t xml:space="preserve">Pay the most attention to the first four months. </t>
  </si>
  <si>
    <t xml:space="preserve">Beyond that, you'll begin to make more unlikely  assumptions. </t>
  </si>
  <si>
    <t>Revenue and Expense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</si>
</sst>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 indent="1"/>
    </xf>
    <xf numFmtId="0" fontId="1" fillId="2" borderId="0" xfId="0" applyFont="1" applyFill="1"/>
    <xf numFmtId="0" fontId="3" fillId="2" borderId="0" xfId="0" applyFont="1" applyFill="1"/>
    <xf numFmtId="0" fontId="4" fillId="0" borderId="0" xfId="0" applyFont="1"/>
    <xf numFmtId="9" fontId="2" fillId="3" borderId="0" xfId="0" applyNumberFormat="1" applyFont="1" applyFill="1" applyAlignment="1">
      <alignment horizontal="center"/>
    </xf>
    <xf numFmtId="6" fontId="2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6" fontId="2" fillId="0" borderId="0" xfId="0" applyNumberFormat="1" applyFont="1"/>
    <xf numFmtId="164" fontId="2" fillId="0" borderId="0" xfId="0" applyNumberFormat="1" applyFont="1"/>
    <xf numFmtId="164" fontId="2" fillId="3" borderId="0" xfId="0" applyNumberFormat="1" applyFont="1" applyFill="1"/>
    <xf numFmtId="8" fontId="2" fillId="0" borderId="0" xfId="0" applyNumberFormat="1" applyFont="1"/>
    <xf numFmtId="2" fontId="2" fillId="0" borderId="0" xfId="0" applyNumberFormat="1" applyFont="1"/>
    <xf numFmtId="8" fontId="2" fillId="3" borderId="0" xfId="0" applyNumberFormat="1" applyFont="1" applyFill="1"/>
    <xf numFmtId="0" fontId="1" fillId="0" borderId="0" xfId="0" applyFont="1" applyAlignment="1">
      <alignment horizontal="left" indent="1"/>
    </xf>
    <xf numFmtId="8" fontId="1" fillId="0" borderId="0" xfId="0" applyNumberFormat="1" applyFont="1"/>
    <xf numFmtId="164" fontId="1" fillId="0" borderId="0" xfId="0" applyNumberFormat="1" applyFont="1"/>
    <xf numFmtId="8" fontId="4" fillId="0" borderId="0" xfId="0" applyNumberFormat="1" applyFont="1"/>
    <xf numFmtId="1" fontId="2" fillId="3" borderId="0" xfId="0" applyNumberFormat="1" applyFont="1" applyFill="1"/>
    <xf numFmtId="38" fontId="4" fillId="0" borderId="0" xfId="0" applyNumberFormat="1" applyFont="1"/>
    <xf numFmtId="0" fontId="3" fillId="2" borderId="0" xfId="0" applyFont="1" applyFill="1" applyAlignment="1">
      <alignment horizontal="left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1"/>
  <sheetViews>
    <sheetView tabSelected="1" zoomScale="130" zoomScaleNormal="13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2" sqref="A2"/>
    </sheetView>
  </sheetViews>
  <sheetFormatPr defaultRowHeight="11.25" x14ac:dyDescent="0.2"/>
  <cols>
    <col min="1" max="1" width="40.85546875" style="2" customWidth="1"/>
    <col min="2" max="4" width="10.42578125" style="2" bestFit="1" customWidth="1"/>
    <col min="5" max="5" width="10.28515625" style="2" customWidth="1"/>
    <col min="6" max="6" width="10.85546875" style="2" customWidth="1"/>
    <col min="7" max="7" width="11.85546875" style="2" customWidth="1"/>
    <col min="8" max="8" width="11.28515625" style="2" customWidth="1"/>
    <col min="9" max="10" width="11.140625" style="2" customWidth="1"/>
    <col min="11" max="11" width="11.7109375" style="2" customWidth="1"/>
    <col min="12" max="13" width="12.140625" style="2" customWidth="1"/>
    <col min="14" max="14" width="11.140625" style="2" customWidth="1"/>
    <col min="15" max="25" width="11.42578125" style="2" bestFit="1" customWidth="1"/>
    <col min="26" max="16384" width="9.140625" style="2"/>
  </cols>
  <sheetData>
    <row r="1" spans="1:25" ht="12.75" x14ac:dyDescent="0.2">
      <c r="A1" s="8" t="s">
        <v>53</v>
      </c>
    </row>
    <row r="2" spans="1:25" x14ac:dyDescent="0.2">
      <c r="A2" s="2" t="s">
        <v>48</v>
      </c>
      <c r="B2" s="2" t="s">
        <v>41</v>
      </c>
      <c r="F2" s="1" t="s">
        <v>49</v>
      </c>
      <c r="L2" s="1"/>
    </row>
    <row r="3" spans="1:25" x14ac:dyDescent="0.2">
      <c r="A3" s="25" t="s">
        <v>51</v>
      </c>
      <c r="B3" s="4" t="s">
        <v>16</v>
      </c>
      <c r="C3" s="4"/>
      <c r="D3" s="14">
        <v>1500</v>
      </c>
      <c r="F3" s="4" t="s">
        <v>31</v>
      </c>
      <c r="G3" s="4"/>
      <c r="H3" s="4"/>
      <c r="I3" s="4"/>
      <c r="J3" s="10">
        <v>5</v>
      </c>
      <c r="L3" s="4"/>
      <c r="M3" s="4"/>
      <c r="N3" s="4"/>
      <c r="O3" s="4"/>
    </row>
    <row r="4" spans="1:25" x14ac:dyDescent="0.2">
      <c r="A4" s="2" t="s">
        <v>52</v>
      </c>
      <c r="B4" s="4" t="s">
        <v>42</v>
      </c>
      <c r="C4" s="4"/>
      <c r="D4" s="14">
        <v>1500</v>
      </c>
      <c r="F4" s="4" t="s">
        <v>24</v>
      </c>
      <c r="G4" s="4"/>
      <c r="H4" s="4"/>
      <c r="I4" s="4"/>
      <c r="J4" s="11">
        <v>250000</v>
      </c>
      <c r="L4" s="4"/>
      <c r="M4" s="4"/>
      <c r="N4" s="4"/>
      <c r="O4" s="4"/>
      <c r="P4" s="4"/>
      <c r="Q4" s="4"/>
      <c r="R4" s="4"/>
    </row>
    <row r="5" spans="1:25" x14ac:dyDescent="0.2">
      <c r="B5" s="4" t="s">
        <v>17</v>
      </c>
      <c r="C5" s="4"/>
      <c r="D5" s="14">
        <v>1500</v>
      </c>
      <c r="F5" s="4" t="s">
        <v>25</v>
      </c>
      <c r="G5" s="4"/>
      <c r="H5" s="4"/>
      <c r="I5" s="4"/>
      <c r="J5" s="9">
        <v>0.05</v>
      </c>
      <c r="L5" s="1"/>
      <c r="N5" s="4"/>
      <c r="O5" s="4"/>
      <c r="P5" s="4"/>
      <c r="Q5" s="4"/>
      <c r="R5" s="4"/>
    </row>
    <row r="6" spans="1:25" x14ac:dyDescent="0.2">
      <c r="A6" s="3"/>
      <c r="B6" s="3"/>
      <c r="C6" s="3"/>
      <c r="F6" s="4" t="s">
        <v>33</v>
      </c>
      <c r="G6" s="4"/>
      <c r="H6" s="4"/>
      <c r="I6" s="4"/>
      <c r="J6" s="2">
        <f>J4*J5</f>
        <v>12500</v>
      </c>
      <c r="L6" s="4"/>
      <c r="M6" s="4"/>
      <c r="N6" s="4"/>
      <c r="O6" s="4"/>
      <c r="P6" s="4"/>
      <c r="Q6" s="4"/>
      <c r="R6" s="4"/>
    </row>
    <row r="7" spans="1:25" x14ac:dyDescent="0.2">
      <c r="A7" s="3"/>
      <c r="B7" s="3"/>
      <c r="C7" s="3"/>
      <c r="D7" s="13"/>
      <c r="F7" s="4" t="s">
        <v>26</v>
      </c>
      <c r="G7" s="4"/>
      <c r="H7" s="4"/>
      <c r="I7" s="4"/>
      <c r="J7" s="9">
        <v>0.02</v>
      </c>
      <c r="L7" s="4"/>
      <c r="M7" s="4"/>
      <c r="N7" s="4"/>
      <c r="O7" s="4"/>
      <c r="P7" s="4"/>
      <c r="Q7" s="4"/>
      <c r="R7" s="4"/>
    </row>
    <row r="8" spans="1:25" x14ac:dyDescent="0.2">
      <c r="B8" s="4" t="s">
        <v>27</v>
      </c>
      <c r="C8" s="4"/>
      <c r="D8" s="14">
        <v>60000</v>
      </c>
      <c r="F8" s="4" t="s">
        <v>50</v>
      </c>
      <c r="G8" s="4"/>
      <c r="H8" s="4"/>
      <c r="I8" s="4"/>
      <c r="J8" s="2">
        <f>J6*J7</f>
        <v>250</v>
      </c>
      <c r="L8" s="4"/>
      <c r="M8" s="4"/>
      <c r="N8" s="4"/>
      <c r="O8" s="4"/>
      <c r="P8" s="4"/>
      <c r="Q8" s="4"/>
      <c r="R8" s="4"/>
    </row>
    <row r="9" spans="1:25" x14ac:dyDescent="0.2">
      <c r="F9" s="4" t="s">
        <v>32</v>
      </c>
      <c r="G9" s="4"/>
      <c r="H9" s="4"/>
      <c r="I9" s="4"/>
      <c r="J9" s="12">
        <f>J3*J4*J5*J7</f>
        <v>1250</v>
      </c>
      <c r="L9" s="4"/>
      <c r="M9" s="4"/>
      <c r="N9" s="4"/>
      <c r="O9" s="4"/>
      <c r="P9" s="4"/>
      <c r="Q9" s="4"/>
      <c r="R9" s="4"/>
    </row>
    <row r="11" spans="1:25" s="1" customFormat="1" x14ac:dyDescent="0.2">
      <c r="A11" s="6"/>
      <c r="B11" s="24" t="s">
        <v>12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 t="s">
        <v>13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s="1" customFormat="1" x14ac:dyDescent="0.2">
      <c r="A12" s="6"/>
      <c r="B12" s="7" t="s">
        <v>0</v>
      </c>
      <c r="C12" s="7" t="s">
        <v>1</v>
      </c>
      <c r="D12" s="7" t="s">
        <v>2</v>
      </c>
      <c r="E12" s="7" t="s">
        <v>3</v>
      </c>
      <c r="F12" s="7" t="s">
        <v>4</v>
      </c>
      <c r="G12" s="7" t="s">
        <v>5</v>
      </c>
      <c r="H12" s="7" t="s">
        <v>6</v>
      </c>
      <c r="I12" s="7" t="s">
        <v>7</v>
      </c>
      <c r="J12" s="7" t="s">
        <v>8</v>
      </c>
      <c r="K12" s="7" t="s">
        <v>9</v>
      </c>
      <c r="L12" s="7" t="s">
        <v>10</v>
      </c>
      <c r="M12" s="7" t="s">
        <v>11</v>
      </c>
      <c r="N12" s="7" t="s">
        <v>0</v>
      </c>
      <c r="O12" s="7" t="s">
        <v>1</v>
      </c>
      <c r="P12" s="7" t="s">
        <v>2</v>
      </c>
      <c r="Q12" s="7" t="s">
        <v>3</v>
      </c>
      <c r="R12" s="7" t="s">
        <v>4</v>
      </c>
      <c r="S12" s="7" t="s">
        <v>5</v>
      </c>
      <c r="T12" s="7" t="s">
        <v>6</v>
      </c>
      <c r="U12" s="7" t="s">
        <v>7</v>
      </c>
      <c r="V12" s="7" t="s">
        <v>8</v>
      </c>
      <c r="W12" s="7" t="s">
        <v>9</v>
      </c>
      <c r="X12" s="7" t="s">
        <v>10</v>
      </c>
      <c r="Y12" s="7" t="s">
        <v>11</v>
      </c>
    </row>
    <row r="14" spans="1:25" ht="12.75" x14ac:dyDescent="0.2">
      <c r="A14" s="8" t="s">
        <v>29</v>
      </c>
      <c r="B14" s="13">
        <f>D8</f>
        <v>60000</v>
      </c>
      <c r="C14" s="13">
        <f>B36</f>
        <v>54123.75</v>
      </c>
      <c r="D14" s="13">
        <f>C36</f>
        <v>48842.5</v>
      </c>
      <c r="E14" s="13">
        <f t="shared" ref="E14:Y14" si="0">D36</f>
        <v>43680</v>
      </c>
      <c r="F14" s="13">
        <f t="shared" si="0"/>
        <v>38636.25</v>
      </c>
      <c r="G14" s="13">
        <f t="shared" si="0"/>
        <v>33711.25</v>
      </c>
      <c r="H14" s="13">
        <f t="shared" si="0"/>
        <v>29198.75</v>
      </c>
      <c r="I14" s="13">
        <f t="shared" si="0"/>
        <v>25773.75</v>
      </c>
      <c r="J14" s="13">
        <f t="shared" si="0"/>
        <v>24723.75</v>
      </c>
      <c r="K14" s="13">
        <f t="shared" si="0"/>
        <v>28423.75</v>
      </c>
      <c r="L14" s="13">
        <f t="shared" si="0"/>
        <v>32123.75</v>
      </c>
      <c r="M14" s="13">
        <f t="shared" si="0"/>
        <v>45323.75</v>
      </c>
      <c r="N14" s="13">
        <f t="shared" si="0"/>
        <v>77523.75</v>
      </c>
      <c r="O14" s="13">
        <f t="shared" si="0"/>
        <v>74573.75</v>
      </c>
      <c r="P14" s="13">
        <f t="shared" si="0"/>
        <v>74473.75</v>
      </c>
      <c r="Q14" s="13">
        <f t="shared" si="0"/>
        <v>80073.75</v>
      </c>
      <c r="R14" s="13">
        <f t="shared" si="0"/>
        <v>97073.75</v>
      </c>
      <c r="S14" s="13">
        <f t="shared" si="0"/>
        <v>136873.75</v>
      </c>
      <c r="T14" s="13">
        <f t="shared" si="0"/>
        <v>177148.75</v>
      </c>
      <c r="U14" s="13">
        <f t="shared" si="0"/>
        <v>217898.75</v>
      </c>
      <c r="V14" s="13">
        <f t="shared" si="0"/>
        <v>259123.75</v>
      </c>
      <c r="W14" s="13">
        <f t="shared" si="0"/>
        <v>300823.75</v>
      </c>
      <c r="X14" s="13">
        <f t="shared" si="0"/>
        <v>342998.75</v>
      </c>
      <c r="Y14" s="13">
        <f t="shared" si="0"/>
        <v>385648.75</v>
      </c>
    </row>
    <row r="16" spans="1:25" ht="12.75" x14ac:dyDescent="0.2">
      <c r="A16" s="8" t="s">
        <v>14</v>
      </c>
    </row>
    <row r="17" spans="1:25" s="16" customFormat="1" x14ac:dyDescent="0.2">
      <c r="A17" s="5" t="s">
        <v>43</v>
      </c>
      <c r="B17" s="22">
        <v>5</v>
      </c>
      <c r="C17" s="22">
        <v>25</v>
      </c>
      <c r="D17" s="22">
        <v>50</v>
      </c>
      <c r="E17" s="22">
        <v>75</v>
      </c>
      <c r="F17" s="22">
        <v>100</v>
      </c>
      <c r="G17" s="22">
        <v>250</v>
      </c>
      <c r="H17" s="22">
        <v>500</v>
      </c>
      <c r="I17" s="22">
        <v>1000</v>
      </c>
      <c r="J17" s="22">
        <v>2000</v>
      </c>
      <c r="K17" s="22">
        <v>2000</v>
      </c>
      <c r="L17" s="22">
        <v>4000</v>
      </c>
      <c r="M17" s="22">
        <v>8000</v>
      </c>
      <c r="N17" s="22">
        <v>600</v>
      </c>
      <c r="O17" s="22">
        <v>1200</v>
      </c>
      <c r="P17" s="22">
        <v>2400</v>
      </c>
      <c r="Q17" s="22">
        <v>4800</v>
      </c>
      <c r="R17" s="22">
        <v>9600</v>
      </c>
      <c r="S17" s="22">
        <v>9700</v>
      </c>
      <c r="T17" s="22">
        <v>9800</v>
      </c>
      <c r="U17" s="22">
        <v>9900</v>
      </c>
      <c r="V17" s="22">
        <v>10000</v>
      </c>
      <c r="W17" s="22">
        <v>10100</v>
      </c>
      <c r="X17" s="22">
        <v>10200</v>
      </c>
      <c r="Y17" s="22">
        <v>10300</v>
      </c>
    </row>
    <row r="18" spans="1:25" x14ac:dyDescent="0.2">
      <c r="A18" s="5" t="s">
        <v>44</v>
      </c>
      <c r="B18" s="15">
        <f>sale_price*sales_jan_1</f>
        <v>25</v>
      </c>
      <c r="C18" s="15">
        <f>sale_price*sales_feb_1</f>
        <v>125</v>
      </c>
      <c r="D18" s="15">
        <f>sale_price*sales_mar_1</f>
        <v>250</v>
      </c>
      <c r="E18" s="15">
        <f>sale_price*sales_apr_1</f>
        <v>375</v>
      </c>
      <c r="F18" s="15">
        <f>sale_price*sales_may_1</f>
        <v>500</v>
      </c>
      <c r="G18" s="15">
        <f>sale_price*sales_jun_1</f>
        <v>1250</v>
      </c>
      <c r="H18" s="15">
        <f>sale_price*sales_jul_1</f>
        <v>2500</v>
      </c>
      <c r="I18" s="15">
        <f>sale_price*sales_aug_1</f>
        <v>5000</v>
      </c>
      <c r="J18" s="15">
        <f>sale_price*sales_sep_1</f>
        <v>10000</v>
      </c>
      <c r="K18" s="15">
        <f>sale_price*sales_oct_1</f>
        <v>10000</v>
      </c>
      <c r="L18" s="15">
        <f>sale_price*sales_nov_1</f>
        <v>20000</v>
      </c>
      <c r="M18" s="15">
        <f>sale_price*sales_dec_1</f>
        <v>40000</v>
      </c>
      <c r="N18" s="15">
        <f>sale_price*sales_jan_2</f>
        <v>3000</v>
      </c>
      <c r="O18" s="15">
        <f>sale_price*sales_feb_2</f>
        <v>6000</v>
      </c>
      <c r="P18" s="15">
        <f>sale_price*sales_mar_2</f>
        <v>12000</v>
      </c>
      <c r="Q18" s="15">
        <f>sale_price*sales_apr_2</f>
        <v>24000</v>
      </c>
      <c r="R18" s="15">
        <f>sale_price*sales_may_2</f>
        <v>48000</v>
      </c>
      <c r="S18" s="15">
        <f>sale_price*sales_jun_2</f>
        <v>48500</v>
      </c>
      <c r="T18" s="15">
        <f>sale_price*sales_jul_2</f>
        <v>49000</v>
      </c>
      <c r="U18" s="15">
        <f>sale_price*sales_aug_2</f>
        <v>49500</v>
      </c>
      <c r="V18" s="15">
        <f>sale_price*sales_sep_2</f>
        <v>50000</v>
      </c>
      <c r="W18" s="15">
        <f>sale_price*sales_oct_2</f>
        <v>50500</v>
      </c>
      <c r="X18" s="15">
        <f>sale_price*sales_nov_2</f>
        <v>51000</v>
      </c>
      <c r="Y18" s="15">
        <f>sale_price*sales_dec_2</f>
        <v>51500</v>
      </c>
    </row>
    <row r="19" spans="1:25" s="1" customFormat="1" x14ac:dyDescent="0.2">
      <c r="A19" s="18" t="s">
        <v>38</v>
      </c>
      <c r="B19" s="19">
        <f t="shared" ref="B19:Y19" si="1">SUM(B18:B18)</f>
        <v>25</v>
      </c>
      <c r="C19" s="19">
        <f t="shared" si="1"/>
        <v>125</v>
      </c>
      <c r="D19" s="19">
        <f t="shared" si="1"/>
        <v>250</v>
      </c>
      <c r="E19" s="19">
        <f t="shared" si="1"/>
        <v>375</v>
      </c>
      <c r="F19" s="19">
        <f t="shared" si="1"/>
        <v>500</v>
      </c>
      <c r="G19" s="19">
        <f t="shared" si="1"/>
        <v>1250</v>
      </c>
      <c r="H19" s="19">
        <f t="shared" si="1"/>
        <v>2500</v>
      </c>
      <c r="I19" s="19">
        <f t="shared" si="1"/>
        <v>5000</v>
      </c>
      <c r="J19" s="19">
        <f t="shared" si="1"/>
        <v>10000</v>
      </c>
      <c r="K19" s="19">
        <f t="shared" si="1"/>
        <v>10000</v>
      </c>
      <c r="L19" s="19">
        <f t="shared" si="1"/>
        <v>20000</v>
      </c>
      <c r="M19" s="19">
        <f t="shared" si="1"/>
        <v>40000</v>
      </c>
      <c r="N19" s="19">
        <f t="shared" si="1"/>
        <v>3000</v>
      </c>
      <c r="O19" s="19">
        <f t="shared" si="1"/>
        <v>6000</v>
      </c>
      <c r="P19" s="19">
        <f t="shared" si="1"/>
        <v>12000</v>
      </c>
      <c r="Q19" s="19">
        <f t="shared" si="1"/>
        <v>24000</v>
      </c>
      <c r="R19" s="19">
        <f t="shared" si="1"/>
        <v>48000</v>
      </c>
      <c r="S19" s="19">
        <f t="shared" si="1"/>
        <v>48500</v>
      </c>
      <c r="T19" s="19">
        <f t="shared" si="1"/>
        <v>49000</v>
      </c>
      <c r="U19" s="19">
        <f t="shared" si="1"/>
        <v>49500</v>
      </c>
      <c r="V19" s="19">
        <f t="shared" si="1"/>
        <v>50000</v>
      </c>
      <c r="W19" s="19">
        <f t="shared" si="1"/>
        <v>50500</v>
      </c>
      <c r="X19" s="19">
        <f t="shared" si="1"/>
        <v>51000</v>
      </c>
      <c r="Y19" s="19">
        <f t="shared" si="1"/>
        <v>51500</v>
      </c>
    </row>
    <row r="21" spans="1:25" ht="12.75" x14ac:dyDescent="0.2">
      <c r="A21" s="8" t="s">
        <v>15</v>
      </c>
    </row>
    <row r="22" spans="1:25" x14ac:dyDescent="0.2">
      <c r="A22" s="5" t="s">
        <v>18</v>
      </c>
      <c r="B22" s="13">
        <f>SUM(D3:D5)</f>
        <v>4500</v>
      </c>
      <c r="C22" s="13">
        <f>SUM(D3:D5)</f>
        <v>4500</v>
      </c>
      <c r="D22" s="13">
        <f>SUM(D3:D5)</f>
        <v>4500</v>
      </c>
      <c r="E22" s="13">
        <f>SUM(D3:D5)</f>
        <v>4500</v>
      </c>
      <c r="F22" s="13">
        <f>SUM(D3:D5)</f>
        <v>4500</v>
      </c>
      <c r="G22" s="13">
        <f>SUM(D3:D5)</f>
        <v>4500</v>
      </c>
      <c r="H22" s="13">
        <f>SUM(D3:D5)</f>
        <v>4500</v>
      </c>
      <c r="I22" s="13">
        <f>SUM(D3:D5)</f>
        <v>4500</v>
      </c>
      <c r="J22" s="13">
        <f>SUM(D3:D5)</f>
        <v>4500</v>
      </c>
      <c r="K22" s="13">
        <f>SUM(D3:D5)</f>
        <v>4500</v>
      </c>
      <c r="L22" s="13">
        <f>SUM(D3:D5)</f>
        <v>4500</v>
      </c>
      <c r="M22" s="13">
        <f>SUM(D3:D5)</f>
        <v>4500</v>
      </c>
      <c r="N22" s="13">
        <f>SUM(D3:D5)</f>
        <v>4500</v>
      </c>
      <c r="O22" s="13">
        <f>SUM(D3:D5)</f>
        <v>4500</v>
      </c>
      <c r="P22" s="13">
        <f>SUM(D3:D5)</f>
        <v>4500</v>
      </c>
      <c r="Q22" s="13">
        <f>SUM(D3:D5)</f>
        <v>4500</v>
      </c>
      <c r="R22" s="13">
        <f>SUM(D3:D5)</f>
        <v>4500</v>
      </c>
      <c r="S22" s="13">
        <f>SUM(D3:D5)</f>
        <v>4500</v>
      </c>
      <c r="T22" s="13">
        <f>SUM(D3:D5)</f>
        <v>4500</v>
      </c>
      <c r="U22" s="13">
        <f>SUM(D3:D5)</f>
        <v>4500</v>
      </c>
      <c r="V22" s="13">
        <f>SUM(D3:D5)</f>
        <v>4500</v>
      </c>
      <c r="W22" s="13">
        <f>SUM(D3:D5)</f>
        <v>4500</v>
      </c>
      <c r="X22" s="13">
        <f>SUM(D3:D5)</f>
        <v>4500</v>
      </c>
      <c r="Y22" s="13">
        <f>SUM(D3:D5)</f>
        <v>4500</v>
      </c>
    </row>
    <row r="23" spans="1:25" x14ac:dyDescent="0.2">
      <c r="A23" s="5" t="s">
        <v>19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x14ac:dyDescent="0.2">
      <c r="A24" s="5" t="s">
        <v>34</v>
      </c>
      <c r="B24" s="17">
        <f t="shared" ref="B24:Y24" si="2">B18*0.05</f>
        <v>1.25</v>
      </c>
      <c r="C24" s="17">
        <f t="shared" si="2"/>
        <v>6.25</v>
      </c>
      <c r="D24" s="17">
        <f t="shared" si="2"/>
        <v>12.5</v>
      </c>
      <c r="E24" s="17">
        <f t="shared" si="2"/>
        <v>18.75</v>
      </c>
      <c r="F24" s="17">
        <f t="shared" si="2"/>
        <v>25</v>
      </c>
      <c r="G24" s="17">
        <f t="shared" si="2"/>
        <v>62.5</v>
      </c>
      <c r="H24" s="17">
        <f t="shared" si="2"/>
        <v>125</v>
      </c>
      <c r="I24" s="17">
        <f t="shared" si="2"/>
        <v>250</v>
      </c>
      <c r="J24" s="17">
        <f t="shared" si="2"/>
        <v>500</v>
      </c>
      <c r="K24" s="17">
        <f t="shared" si="2"/>
        <v>500</v>
      </c>
      <c r="L24" s="17">
        <f t="shared" si="2"/>
        <v>1000</v>
      </c>
      <c r="M24" s="17">
        <f t="shared" si="2"/>
        <v>2000</v>
      </c>
      <c r="N24" s="17">
        <f t="shared" si="2"/>
        <v>150</v>
      </c>
      <c r="O24" s="17">
        <f t="shared" si="2"/>
        <v>300</v>
      </c>
      <c r="P24" s="17">
        <f t="shared" si="2"/>
        <v>600</v>
      </c>
      <c r="Q24" s="17">
        <f t="shared" si="2"/>
        <v>1200</v>
      </c>
      <c r="R24" s="17">
        <f t="shared" si="2"/>
        <v>2400</v>
      </c>
      <c r="S24" s="17">
        <f t="shared" si="2"/>
        <v>2425</v>
      </c>
      <c r="T24" s="17">
        <f t="shared" si="2"/>
        <v>2450</v>
      </c>
      <c r="U24" s="17">
        <f t="shared" si="2"/>
        <v>2475</v>
      </c>
      <c r="V24" s="17">
        <f t="shared" si="2"/>
        <v>2500</v>
      </c>
      <c r="W24" s="17">
        <f t="shared" si="2"/>
        <v>2525</v>
      </c>
      <c r="X24" s="17">
        <f t="shared" si="2"/>
        <v>2550</v>
      </c>
      <c r="Y24" s="17">
        <f t="shared" si="2"/>
        <v>2575</v>
      </c>
    </row>
    <row r="25" spans="1:25" x14ac:dyDescent="0.2">
      <c r="A25" s="5" t="s">
        <v>35</v>
      </c>
      <c r="B25" s="17">
        <v>200</v>
      </c>
      <c r="C25" s="17">
        <v>200</v>
      </c>
      <c r="D25" s="17">
        <v>200</v>
      </c>
      <c r="E25" s="17">
        <v>200</v>
      </c>
      <c r="F25" s="17">
        <v>200</v>
      </c>
      <c r="G25" s="17">
        <v>200</v>
      </c>
      <c r="H25" s="17">
        <v>200</v>
      </c>
      <c r="I25" s="17">
        <v>200</v>
      </c>
      <c r="J25" s="17">
        <v>200</v>
      </c>
      <c r="K25" s="17">
        <v>200</v>
      </c>
      <c r="L25" s="17">
        <v>200</v>
      </c>
      <c r="M25" s="17">
        <v>200</v>
      </c>
      <c r="N25" s="17">
        <v>200</v>
      </c>
      <c r="O25" s="17">
        <v>200</v>
      </c>
      <c r="P25" s="17">
        <v>200</v>
      </c>
      <c r="Q25" s="17">
        <v>200</v>
      </c>
      <c r="R25" s="17">
        <v>200</v>
      </c>
      <c r="S25" s="17">
        <v>200</v>
      </c>
      <c r="T25" s="17">
        <v>200</v>
      </c>
      <c r="U25" s="17">
        <v>200</v>
      </c>
      <c r="V25" s="17">
        <v>200</v>
      </c>
      <c r="W25" s="17">
        <v>200</v>
      </c>
      <c r="X25" s="17">
        <v>200</v>
      </c>
      <c r="Y25" s="17">
        <v>200</v>
      </c>
    </row>
    <row r="26" spans="1:25" x14ac:dyDescent="0.2">
      <c r="A26" s="5" t="s">
        <v>36</v>
      </c>
      <c r="B26" s="17">
        <v>600</v>
      </c>
      <c r="C26" s="17">
        <v>600</v>
      </c>
      <c r="D26" s="17">
        <v>600</v>
      </c>
      <c r="E26" s="17">
        <v>600</v>
      </c>
      <c r="F26" s="17">
        <v>600</v>
      </c>
      <c r="G26" s="17">
        <v>600</v>
      </c>
      <c r="H26" s="17">
        <v>600</v>
      </c>
      <c r="I26" s="17">
        <v>600</v>
      </c>
      <c r="J26" s="17">
        <v>600</v>
      </c>
      <c r="K26" s="17">
        <v>600</v>
      </c>
      <c r="L26" s="17">
        <v>600</v>
      </c>
      <c r="M26" s="17">
        <v>600</v>
      </c>
      <c r="N26" s="17">
        <v>600</v>
      </c>
      <c r="O26" s="17">
        <v>600</v>
      </c>
      <c r="P26" s="17">
        <v>600</v>
      </c>
      <c r="Q26" s="17">
        <v>600</v>
      </c>
      <c r="R26" s="17">
        <v>600</v>
      </c>
      <c r="S26" s="17">
        <v>600</v>
      </c>
      <c r="T26" s="17">
        <v>600</v>
      </c>
      <c r="U26" s="17">
        <v>600</v>
      </c>
      <c r="V26" s="17">
        <v>600</v>
      </c>
      <c r="W26" s="17">
        <v>600</v>
      </c>
      <c r="X26" s="17">
        <v>600</v>
      </c>
      <c r="Y26" s="17">
        <v>600</v>
      </c>
    </row>
    <row r="27" spans="1:25" x14ac:dyDescent="0.2">
      <c r="A27" s="5" t="s">
        <v>47</v>
      </c>
      <c r="B27" s="17">
        <v>500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x14ac:dyDescent="0.2">
      <c r="A28" s="5" t="s">
        <v>22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x14ac:dyDescent="0.2">
      <c r="A29" s="5" t="s">
        <v>23</v>
      </c>
      <c r="B29" s="17"/>
      <c r="C29" s="17"/>
      <c r="D29" s="17"/>
      <c r="E29" s="17"/>
      <c r="F29" s="17"/>
      <c r="G29" s="17">
        <v>300</v>
      </c>
      <c r="H29" s="17">
        <v>400</v>
      </c>
      <c r="I29" s="17">
        <v>400</v>
      </c>
      <c r="J29" s="17">
        <v>400</v>
      </c>
      <c r="K29" s="17">
        <v>400</v>
      </c>
      <c r="L29" s="17">
        <v>400</v>
      </c>
      <c r="M29" s="17">
        <v>400</v>
      </c>
      <c r="N29" s="17">
        <v>400</v>
      </c>
      <c r="O29" s="17">
        <v>400</v>
      </c>
      <c r="P29" s="17">
        <v>400</v>
      </c>
      <c r="Q29" s="17">
        <v>400</v>
      </c>
      <c r="R29" s="17">
        <v>400</v>
      </c>
      <c r="S29" s="17">
        <v>400</v>
      </c>
      <c r="T29" s="17">
        <v>400</v>
      </c>
      <c r="U29" s="17">
        <v>400</v>
      </c>
      <c r="V29" s="17">
        <v>400</v>
      </c>
      <c r="W29" s="17">
        <v>400</v>
      </c>
      <c r="X29" s="17">
        <v>400</v>
      </c>
      <c r="Y29" s="17">
        <v>400</v>
      </c>
    </row>
    <row r="30" spans="1:25" x14ac:dyDescent="0.2">
      <c r="A30" s="5" t="s">
        <v>20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x14ac:dyDescent="0.2">
      <c r="A31" s="5" t="s">
        <v>21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x14ac:dyDescent="0.2">
      <c r="A32" s="5" t="s">
        <v>37</v>
      </c>
      <c r="B32" s="17">
        <v>100</v>
      </c>
      <c r="C32" s="17">
        <v>100</v>
      </c>
      <c r="D32" s="17">
        <v>100</v>
      </c>
      <c r="E32" s="17">
        <v>100</v>
      </c>
      <c r="F32" s="17">
        <v>100</v>
      </c>
      <c r="G32" s="17">
        <v>100</v>
      </c>
      <c r="H32" s="17">
        <v>100</v>
      </c>
      <c r="I32" s="17">
        <v>100</v>
      </c>
      <c r="J32" s="17">
        <v>100</v>
      </c>
      <c r="K32" s="17">
        <v>100</v>
      </c>
      <c r="L32" s="17">
        <v>100</v>
      </c>
      <c r="M32" s="17">
        <v>100</v>
      </c>
      <c r="N32" s="17">
        <v>100</v>
      </c>
      <c r="O32" s="17">
        <v>100</v>
      </c>
      <c r="P32" s="17">
        <v>100</v>
      </c>
      <c r="Q32" s="17">
        <v>100</v>
      </c>
      <c r="R32" s="17">
        <v>100</v>
      </c>
      <c r="S32" s="17">
        <v>100</v>
      </c>
      <c r="T32" s="17">
        <v>100</v>
      </c>
      <c r="U32" s="17">
        <v>100</v>
      </c>
      <c r="V32" s="17">
        <v>100</v>
      </c>
      <c r="W32" s="17">
        <v>100</v>
      </c>
      <c r="X32" s="17">
        <v>100</v>
      </c>
      <c r="Y32" s="17">
        <v>100</v>
      </c>
    </row>
    <row r="33" spans="1:25" s="1" customFormat="1" x14ac:dyDescent="0.2">
      <c r="A33" s="18" t="s">
        <v>39</v>
      </c>
      <c r="B33" s="20">
        <f>SUM(B22:B32)</f>
        <v>5901.25</v>
      </c>
      <c r="C33" s="20">
        <f t="shared" ref="C33:Y33" si="3">SUM(C22:C32)</f>
        <v>5406.25</v>
      </c>
      <c r="D33" s="20">
        <f t="shared" si="3"/>
        <v>5412.5</v>
      </c>
      <c r="E33" s="20">
        <f t="shared" si="3"/>
        <v>5418.75</v>
      </c>
      <c r="F33" s="20">
        <f t="shared" si="3"/>
        <v>5425</v>
      </c>
      <c r="G33" s="20">
        <f t="shared" si="3"/>
        <v>5762.5</v>
      </c>
      <c r="H33" s="20">
        <f t="shared" si="3"/>
        <v>5925</v>
      </c>
      <c r="I33" s="20">
        <f t="shared" si="3"/>
        <v>6050</v>
      </c>
      <c r="J33" s="20">
        <f t="shared" si="3"/>
        <v>6300</v>
      </c>
      <c r="K33" s="20">
        <f t="shared" si="3"/>
        <v>6300</v>
      </c>
      <c r="L33" s="20">
        <f t="shared" si="3"/>
        <v>6800</v>
      </c>
      <c r="M33" s="20">
        <f t="shared" si="3"/>
        <v>7800</v>
      </c>
      <c r="N33" s="20">
        <f t="shared" si="3"/>
        <v>5950</v>
      </c>
      <c r="O33" s="20">
        <f t="shared" si="3"/>
        <v>6100</v>
      </c>
      <c r="P33" s="20">
        <f t="shared" si="3"/>
        <v>6400</v>
      </c>
      <c r="Q33" s="20">
        <f t="shared" si="3"/>
        <v>7000</v>
      </c>
      <c r="R33" s="20">
        <f t="shared" si="3"/>
        <v>8200</v>
      </c>
      <c r="S33" s="20">
        <f t="shared" si="3"/>
        <v>8225</v>
      </c>
      <c r="T33" s="20">
        <f t="shared" si="3"/>
        <v>8250</v>
      </c>
      <c r="U33" s="20">
        <f t="shared" si="3"/>
        <v>8275</v>
      </c>
      <c r="V33" s="20">
        <f t="shared" si="3"/>
        <v>8300</v>
      </c>
      <c r="W33" s="20">
        <f t="shared" si="3"/>
        <v>8325</v>
      </c>
      <c r="X33" s="20">
        <f t="shared" si="3"/>
        <v>8350</v>
      </c>
      <c r="Y33" s="20">
        <f t="shared" si="3"/>
        <v>8375</v>
      </c>
    </row>
    <row r="34" spans="1:25" x14ac:dyDescent="0.2">
      <c r="A34" s="5"/>
    </row>
    <row r="35" spans="1:25" ht="12.75" x14ac:dyDescent="0.2">
      <c r="A35" s="8" t="s">
        <v>40</v>
      </c>
      <c r="B35" s="21">
        <f>B19-B33</f>
        <v>-5876.25</v>
      </c>
      <c r="C35" s="21">
        <f>C19-C33</f>
        <v>-5281.25</v>
      </c>
      <c r="D35" s="21">
        <f t="shared" ref="D35:Y35" si="4">D19-D33</f>
        <v>-5162.5</v>
      </c>
      <c r="E35" s="21">
        <f t="shared" si="4"/>
        <v>-5043.75</v>
      </c>
      <c r="F35" s="21">
        <f t="shared" si="4"/>
        <v>-4925</v>
      </c>
      <c r="G35" s="21">
        <f t="shared" si="4"/>
        <v>-4512.5</v>
      </c>
      <c r="H35" s="21">
        <f t="shared" si="4"/>
        <v>-3425</v>
      </c>
      <c r="I35" s="21">
        <f t="shared" si="4"/>
        <v>-1050</v>
      </c>
      <c r="J35" s="21">
        <f t="shared" si="4"/>
        <v>3700</v>
      </c>
      <c r="K35" s="21">
        <f t="shared" si="4"/>
        <v>3700</v>
      </c>
      <c r="L35" s="21">
        <f t="shared" si="4"/>
        <v>13200</v>
      </c>
      <c r="M35" s="21">
        <f t="shared" si="4"/>
        <v>32200</v>
      </c>
      <c r="N35" s="21">
        <f t="shared" si="4"/>
        <v>-2950</v>
      </c>
      <c r="O35" s="21">
        <f t="shared" si="4"/>
        <v>-100</v>
      </c>
      <c r="P35" s="21">
        <f t="shared" si="4"/>
        <v>5600</v>
      </c>
      <c r="Q35" s="21">
        <f t="shared" si="4"/>
        <v>17000</v>
      </c>
      <c r="R35" s="21">
        <f t="shared" si="4"/>
        <v>39800</v>
      </c>
      <c r="S35" s="21">
        <f t="shared" si="4"/>
        <v>40275</v>
      </c>
      <c r="T35" s="21">
        <f t="shared" si="4"/>
        <v>40750</v>
      </c>
      <c r="U35" s="21">
        <f t="shared" si="4"/>
        <v>41225</v>
      </c>
      <c r="V35" s="21">
        <f t="shared" si="4"/>
        <v>41700</v>
      </c>
      <c r="W35" s="21">
        <f t="shared" si="4"/>
        <v>42175</v>
      </c>
      <c r="X35" s="21">
        <f t="shared" si="4"/>
        <v>42650</v>
      </c>
      <c r="Y35" s="21">
        <f t="shared" si="4"/>
        <v>43125</v>
      </c>
    </row>
    <row r="36" spans="1:25" ht="12.75" x14ac:dyDescent="0.2">
      <c r="A36" s="8" t="s">
        <v>28</v>
      </c>
      <c r="B36" s="21">
        <f t="shared" ref="B36:Y36" si="5">B14+B19-B33</f>
        <v>54123.75</v>
      </c>
      <c r="C36" s="21">
        <f t="shared" si="5"/>
        <v>48842.5</v>
      </c>
      <c r="D36" s="21">
        <f t="shared" si="5"/>
        <v>43680</v>
      </c>
      <c r="E36" s="21">
        <f t="shared" si="5"/>
        <v>38636.25</v>
      </c>
      <c r="F36" s="21">
        <f t="shared" si="5"/>
        <v>33711.25</v>
      </c>
      <c r="G36" s="21">
        <f t="shared" si="5"/>
        <v>29198.75</v>
      </c>
      <c r="H36" s="21">
        <f t="shared" si="5"/>
        <v>25773.75</v>
      </c>
      <c r="I36" s="21">
        <f t="shared" si="5"/>
        <v>24723.75</v>
      </c>
      <c r="J36" s="21">
        <f t="shared" si="5"/>
        <v>28423.75</v>
      </c>
      <c r="K36" s="21">
        <f t="shared" si="5"/>
        <v>32123.75</v>
      </c>
      <c r="L36" s="21">
        <f t="shared" si="5"/>
        <v>45323.75</v>
      </c>
      <c r="M36" s="21">
        <f t="shared" si="5"/>
        <v>77523.75</v>
      </c>
      <c r="N36" s="21">
        <f t="shared" si="5"/>
        <v>74573.75</v>
      </c>
      <c r="O36" s="21">
        <f t="shared" si="5"/>
        <v>74473.75</v>
      </c>
      <c r="P36" s="21">
        <f t="shared" si="5"/>
        <v>80073.75</v>
      </c>
      <c r="Q36" s="21">
        <f t="shared" si="5"/>
        <v>97073.75</v>
      </c>
      <c r="R36" s="21">
        <f t="shared" si="5"/>
        <v>136873.75</v>
      </c>
      <c r="S36" s="21">
        <f t="shared" si="5"/>
        <v>177148.75</v>
      </c>
      <c r="T36" s="21">
        <f t="shared" si="5"/>
        <v>217898.75</v>
      </c>
      <c r="U36" s="21">
        <f t="shared" si="5"/>
        <v>259123.75</v>
      </c>
      <c r="V36" s="21">
        <f t="shared" si="5"/>
        <v>300823.75</v>
      </c>
      <c r="W36" s="21">
        <f t="shared" si="5"/>
        <v>342998.75</v>
      </c>
      <c r="X36" s="21">
        <f t="shared" si="5"/>
        <v>385648.75</v>
      </c>
      <c r="Y36" s="21">
        <f t="shared" si="5"/>
        <v>428773.75</v>
      </c>
    </row>
    <row r="37" spans="1:25" ht="12.75" x14ac:dyDescent="0.2">
      <c r="A37" s="8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2.75" x14ac:dyDescent="0.2">
      <c r="A38" s="8" t="s">
        <v>45</v>
      </c>
      <c r="B38" s="23">
        <f>sales_jan_1</f>
        <v>5</v>
      </c>
      <c r="C38" s="23">
        <f>sales_feb_1</f>
        <v>25</v>
      </c>
      <c r="D38" s="23">
        <f>sales_mar_01</f>
        <v>50</v>
      </c>
      <c r="E38" s="23">
        <f>sales_apr_1</f>
        <v>75</v>
      </c>
      <c r="F38" s="23">
        <f>sales_may_1</f>
        <v>100</v>
      </c>
      <c r="G38" s="23">
        <f>sales_jun_1</f>
        <v>250</v>
      </c>
      <c r="H38" s="23">
        <f>sales_jul_1</f>
        <v>500</v>
      </c>
      <c r="I38" s="23">
        <f>sales_aug_1</f>
        <v>1000</v>
      </c>
      <c r="J38" s="23">
        <f>sales_sep_1</f>
        <v>2000</v>
      </c>
      <c r="K38" s="23">
        <f>sales_oct_1</f>
        <v>2000</v>
      </c>
      <c r="L38" s="23">
        <f>sales_nov_1</f>
        <v>4000</v>
      </c>
      <c r="M38" s="23">
        <f>sales_dec_1</f>
        <v>8000</v>
      </c>
      <c r="N38" s="23">
        <f>sales_jan_2</f>
        <v>600</v>
      </c>
      <c r="O38" s="23">
        <f>sales_feb_2</f>
        <v>1200</v>
      </c>
      <c r="P38" s="23">
        <f>sales_mar_2</f>
        <v>2400</v>
      </c>
      <c r="Q38" s="23">
        <f>sales_apr_2</f>
        <v>4800</v>
      </c>
      <c r="R38" s="23">
        <f>sales_may_2</f>
        <v>9600</v>
      </c>
      <c r="S38" s="23">
        <f>sales_jun_2</f>
        <v>9700</v>
      </c>
      <c r="T38" s="23">
        <f>sales_jul_2</f>
        <v>9800</v>
      </c>
      <c r="U38" s="23">
        <f>sales_aug_2</f>
        <v>9900</v>
      </c>
      <c r="V38" s="23">
        <f>sales_sep_2</f>
        <v>10000</v>
      </c>
      <c r="W38" s="23">
        <f>sales_oct_2</f>
        <v>10100</v>
      </c>
      <c r="X38" s="23">
        <f>sales_nov_2</f>
        <v>10200</v>
      </c>
      <c r="Y38" s="23">
        <f>sales_dec_2</f>
        <v>10300</v>
      </c>
    </row>
    <row r="39" spans="1:25" ht="12.75" x14ac:dyDescent="0.2">
      <c r="A39" s="8" t="s">
        <v>46</v>
      </c>
      <c r="B39" s="21">
        <f>B35/B38</f>
        <v>-1175.25</v>
      </c>
      <c r="C39" s="21">
        <f>C35/C38</f>
        <v>-211.25</v>
      </c>
      <c r="D39" s="21">
        <f t="shared" ref="D39:Y39" si="6">D35/D38</f>
        <v>-103.25</v>
      </c>
      <c r="E39" s="21">
        <f t="shared" si="6"/>
        <v>-67.25</v>
      </c>
      <c r="F39" s="21">
        <f t="shared" si="6"/>
        <v>-49.25</v>
      </c>
      <c r="G39" s="21">
        <f t="shared" si="6"/>
        <v>-18.05</v>
      </c>
      <c r="H39" s="21">
        <f t="shared" si="6"/>
        <v>-6.85</v>
      </c>
      <c r="I39" s="21">
        <f t="shared" si="6"/>
        <v>-1.05</v>
      </c>
      <c r="J39" s="21">
        <f t="shared" si="6"/>
        <v>1.85</v>
      </c>
      <c r="K39" s="21">
        <f t="shared" si="6"/>
        <v>1.85</v>
      </c>
      <c r="L39" s="21">
        <f t="shared" si="6"/>
        <v>3.3</v>
      </c>
      <c r="M39" s="21">
        <f t="shared" si="6"/>
        <v>4.0250000000000004</v>
      </c>
      <c r="N39" s="21">
        <f t="shared" si="6"/>
        <v>-4.916666666666667</v>
      </c>
      <c r="O39" s="21">
        <f t="shared" si="6"/>
        <v>-8.3333333333333329E-2</v>
      </c>
      <c r="P39" s="21">
        <f t="shared" si="6"/>
        <v>2.3333333333333335</v>
      </c>
      <c r="Q39" s="21">
        <f t="shared" si="6"/>
        <v>3.5416666666666665</v>
      </c>
      <c r="R39" s="21">
        <f t="shared" si="6"/>
        <v>4.145833333333333</v>
      </c>
      <c r="S39" s="21">
        <f t="shared" si="6"/>
        <v>4.1520618556701034</v>
      </c>
      <c r="T39" s="21">
        <f t="shared" si="6"/>
        <v>4.158163265306122</v>
      </c>
      <c r="U39" s="21">
        <f t="shared" si="6"/>
        <v>4.1641414141414144</v>
      </c>
      <c r="V39" s="21">
        <f t="shared" si="6"/>
        <v>4.17</v>
      </c>
      <c r="W39" s="21">
        <f t="shared" si="6"/>
        <v>4.1757425742574261</v>
      </c>
      <c r="X39" s="21">
        <f t="shared" si="6"/>
        <v>4.1813725490196081</v>
      </c>
      <c r="Y39" s="21">
        <f t="shared" si="6"/>
        <v>4.1868932038834954</v>
      </c>
    </row>
    <row r="41" spans="1:25" x14ac:dyDescent="0.2">
      <c r="A41" s="2" t="s">
        <v>30</v>
      </c>
    </row>
  </sheetData>
  <mergeCells count="2">
    <mergeCell ref="B11:M11"/>
    <mergeCell ref="N11:Y1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28</vt:i4>
      </vt:variant>
    </vt:vector>
  </HeadingPairs>
  <TitlesOfParts>
    <vt:vector size="30" baseType="lpstr">
      <vt:lpstr>Planning</vt:lpstr>
      <vt:lpstr>Sheet3</vt:lpstr>
      <vt:lpstr>ent_price</vt:lpstr>
      <vt:lpstr>sale_price</vt:lpstr>
      <vt:lpstr>sales_apr_1</vt:lpstr>
      <vt:lpstr>sales_apr_2</vt:lpstr>
      <vt:lpstr>sales_aug_1</vt:lpstr>
      <vt:lpstr>sales_aug_2</vt:lpstr>
      <vt:lpstr>sales_dec_1</vt:lpstr>
      <vt:lpstr>sales_dec_2</vt:lpstr>
      <vt:lpstr>sales_feb_1</vt:lpstr>
      <vt:lpstr>sales_feb_2</vt:lpstr>
      <vt:lpstr>sales_jan_1</vt:lpstr>
      <vt:lpstr>sales_jan_2</vt:lpstr>
      <vt:lpstr>sales_jul_1</vt:lpstr>
      <vt:lpstr>sales_jul_2</vt:lpstr>
      <vt:lpstr>sales_jun_1</vt:lpstr>
      <vt:lpstr>sales_jun_2</vt:lpstr>
      <vt:lpstr>sales_mar_01</vt:lpstr>
      <vt:lpstr>sales_mar_1</vt:lpstr>
      <vt:lpstr>sales_mar_2</vt:lpstr>
      <vt:lpstr>sales_may_1</vt:lpstr>
      <vt:lpstr>sales_may_2</vt:lpstr>
      <vt:lpstr>sales_nov_1</vt:lpstr>
      <vt:lpstr>sales_nov_2</vt:lpstr>
      <vt:lpstr>sales_oct_1</vt:lpstr>
      <vt:lpstr>sales_oct_2</vt:lpstr>
      <vt:lpstr>sales_sep_1</vt:lpstr>
      <vt:lpstr>sales_sep_2</vt:lpstr>
      <vt:lpstr>soc_price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dcterms:created xsi:type="dcterms:W3CDTF">2011-08-20T21:04:16Z</dcterms:created>
  <dcterms:modified xsi:type="dcterms:W3CDTF">2012-02-12T14:57:37Z</dcterms:modified>
</cp:coreProperties>
</file>